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/>
  <bookViews>
    <workbookView xWindow="65416" yWindow="65416" windowWidth="20730" windowHeight="11160" activeTab="1"/>
  </bookViews>
  <sheets>
    <sheet name="IR TRADICIONAL" sheetId="1" r:id="rId1"/>
    <sheet name="IR SIMPLIFICADO" sheetId="2" r:id="rId2"/>
  </sheets>
  <definedNames/>
  <calcPr calcId="181029"/>
</workbook>
</file>

<file path=xl/comments1.xml><?xml version="1.0" encoding="utf-8"?>
<comments xmlns="http://schemas.openxmlformats.org/spreadsheetml/2006/main">
  <authors>
    <author>acer</author>
  </authors>
  <commentList>
    <comment ref="I16" authorId="0">
      <text>
        <r>
          <rPr>
            <b/>
            <sz val="9"/>
            <rFont val="Segoe UI"/>
            <family val="2"/>
          </rPr>
          <t xml:space="preserve">Vantagem para o Empregado:
</t>
        </r>
        <r>
          <rPr>
            <sz val="9"/>
            <rFont val="Segoe UI"/>
            <family val="2"/>
          </rPr>
          <t>Somente quando as deduções forem superior a R$528,00 (dedução fixa do modo simpificado)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acer</author>
  </authors>
  <commentList>
    <comment ref="E16" authorId="0">
      <text>
        <r>
          <rPr>
            <b/>
            <sz val="9"/>
            <rFont val="Segoe UI"/>
            <family val="2"/>
          </rPr>
          <t xml:space="preserve">Dica: </t>
        </r>
        <r>
          <rPr>
            <sz val="9"/>
            <rFont val="Segoe UI"/>
            <family val="2"/>
          </rPr>
          <t xml:space="preserve">Quando as deduções legais forem superiores a R$528,00, a forma antiga é mais viável)
</t>
        </r>
      </text>
    </comment>
  </commentList>
</comments>
</file>

<file path=xl/sharedStrings.xml><?xml version="1.0" encoding="utf-8"?>
<sst xmlns="http://schemas.openxmlformats.org/spreadsheetml/2006/main" count="37" uniqueCount="19">
  <si>
    <t>Total de Contribuição</t>
  </si>
  <si>
    <t>Alíquota Efetiva</t>
  </si>
  <si>
    <t>Quantidade de Dependentes</t>
  </si>
  <si>
    <t>Dedução por dependente</t>
  </si>
  <si>
    <t>Total das Deduções:</t>
  </si>
  <si>
    <t>Valor da Base</t>
  </si>
  <si>
    <t>Remuneração</t>
  </si>
  <si>
    <t>Dedução 25% s/ 1ª Faixa</t>
  </si>
  <si>
    <t>BASE CONTRIBUIÇÃO PREVIDENCIÁRIA</t>
  </si>
  <si>
    <t>BASE IMPOSTO DE RENDA</t>
  </si>
  <si>
    <t>INICIAL</t>
  </si>
  <si>
    <t>FINAL</t>
  </si>
  <si>
    <t>ALÍQUOTA</t>
  </si>
  <si>
    <t>VALOR FAIXA</t>
  </si>
  <si>
    <t>VALOR</t>
  </si>
  <si>
    <t>DEDUÇÃO</t>
  </si>
  <si>
    <t>TOTAL DESCONTO DE IR</t>
  </si>
  <si>
    <t>BASE IMPOSTO DE RENDA (MODO SIMPLIFICADO)</t>
  </si>
  <si>
    <t xml:space="preserve">INICIAL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</si>
</sst>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\ * #,##0.00_-;\-&quot;R$&quot;\ * #,##0.00_-;_-&quot;R$&quot;\ * &quot;-&quot;??_-;_-@_-"/>
    <numFmt numFmtId="165" formatCode="_-[$R$-416]\ * #,##0.00_-;\-[$R$-416]\ * #,##0.00_-;_-[$R$-416]\ * &quot;-&quot;??_-;_-@_-"/>
    <numFmt numFmtId="166" formatCode="0.000%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Segoe UI"/>
      <family val="2"/>
    </font>
    <font>
      <sz val="9"/>
      <name val="Segoe U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D9D9D9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3E569C"/>
        <bgColor indexed="64"/>
      </patternFill>
    </fill>
    <fill>
      <patternFill patternType="solid">
        <fgColor rgb="FF7D92D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1">
    <xf numFmtId="0" fontId="0" fillId="0" borderId="0" xfId="0"/>
    <xf numFmtId="165" fontId="0" fillId="0" borderId="0" xfId="0" applyNumberFormat="1"/>
    <xf numFmtId="9" fontId="0" fillId="0" borderId="0" xfId="0" applyNumberFormat="1"/>
    <xf numFmtId="165" fontId="0" fillId="0" borderId="1" xfId="0" applyNumberFormat="1" applyBorder="1"/>
    <xf numFmtId="10" fontId="0" fillId="0" borderId="1" xfId="20" applyNumberFormat="1" applyFont="1" applyBorder="1"/>
    <xf numFmtId="164" fontId="0" fillId="0" borderId="1" xfId="21" applyFont="1" applyBorder="1"/>
    <xf numFmtId="0" fontId="2" fillId="0" borderId="0" xfId="0" applyFont="1"/>
    <xf numFmtId="0" fontId="0" fillId="0" borderId="0" xfId="0" applyAlignment="1">
      <alignment horizontal="left"/>
    </xf>
    <xf numFmtId="165" fontId="3" fillId="0" borderId="0" xfId="0" applyNumberFormat="1" applyFont="1"/>
    <xf numFmtId="165" fontId="0" fillId="0" borderId="2" xfId="0" applyNumberFormat="1" applyBorder="1" applyAlignment="1">
      <alignment horizontal="center"/>
    </xf>
    <xf numFmtId="0" fontId="0" fillId="0" borderId="3" xfId="0" applyBorder="1"/>
    <xf numFmtId="0" fontId="0" fillId="0" borderId="4" xfId="0" applyBorder="1"/>
    <xf numFmtId="165" fontId="0" fillId="0" borderId="5" xfId="0" applyNumberFormat="1" applyBorder="1"/>
    <xf numFmtId="165" fontId="0" fillId="0" borderId="2" xfId="0" applyNumberFormat="1" applyBorder="1"/>
    <xf numFmtId="10" fontId="0" fillId="0" borderId="1" xfId="20" applyNumberFormat="1" applyFont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5" fontId="7" fillId="3" borderId="2" xfId="0" applyNumberFormat="1" applyFont="1" applyFill="1" applyBorder="1"/>
    <xf numFmtId="166" fontId="7" fillId="3" borderId="2" xfId="20" applyNumberFormat="1" applyFont="1" applyFill="1" applyBorder="1"/>
    <xf numFmtId="165" fontId="6" fillId="3" borderId="2" xfId="0" applyNumberFormat="1" applyFont="1" applyFill="1" applyBorder="1"/>
    <xf numFmtId="166" fontId="6" fillId="3" borderId="2" xfId="20" applyNumberFormat="1" applyFont="1" applyFill="1" applyBorder="1"/>
    <xf numFmtId="165" fontId="9" fillId="3" borderId="6" xfId="0" applyNumberFormat="1" applyFont="1" applyFill="1" applyBorder="1"/>
    <xf numFmtId="165" fontId="0" fillId="4" borderId="5" xfId="0" applyNumberFormat="1" applyFill="1" applyBorder="1"/>
    <xf numFmtId="165" fontId="0" fillId="4" borderId="1" xfId="0" applyNumberFormat="1" applyFill="1" applyBorder="1"/>
    <xf numFmtId="164" fontId="0" fillId="4" borderId="1" xfId="21" applyFont="1" applyFill="1" applyBorder="1"/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5" fontId="2" fillId="0" borderId="7" xfId="0" applyNumberFormat="1" applyFont="1" applyBorder="1"/>
    <xf numFmtId="0" fontId="0" fillId="5" borderId="8" xfId="0" applyFont="1" applyFill="1" applyBorder="1"/>
    <xf numFmtId="0" fontId="8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65" fontId="0" fillId="0" borderId="15" xfId="0" applyNumberFormat="1" applyFont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" fontId="0" fillId="0" borderId="18" xfId="21" applyNumberFormat="1" applyFont="1" applyBorder="1" applyAlignment="1">
      <alignment horizontal="right"/>
    </xf>
    <xf numFmtId="1" fontId="0" fillId="0" borderId="17" xfId="21" applyNumberFormat="1" applyFont="1" applyBorder="1" applyAlignment="1">
      <alignment horizontal="right"/>
    </xf>
    <xf numFmtId="164" fontId="0" fillId="0" borderId="1" xfId="21" applyFont="1" applyBorder="1" applyAlignment="1">
      <alignment horizontal="center"/>
    </xf>
    <xf numFmtId="164" fontId="0" fillId="0" borderId="2" xfId="21" applyFont="1" applyBorder="1" applyAlignment="1">
      <alignment horizontal="center"/>
    </xf>
    <xf numFmtId="164" fontId="0" fillId="0" borderId="18" xfId="21" applyFont="1" applyBorder="1" applyAlignment="1">
      <alignment horizontal="center"/>
    </xf>
    <xf numFmtId="164" fontId="0" fillId="0" borderId="17" xfId="2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18" xfId="21" applyNumberFormat="1" applyFont="1" applyBorder="1" applyAlignment="1">
      <alignment horizontal="right"/>
    </xf>
    <xf numFmtId="165" fontId="0" fillId="0" borderId="17" xfId="21" applyNumberFormat="1" applyFont="1" applyBorder="1" applyAlignment="1">
      <alignment horizontal="right"/>
    </xf>
    <xf numFmtId="165" fontId="0" fillId="0" borderId="1" xfId="21" applyNumberFormat="1" applyFont="1" applyBorder="1" applyAlignment="1">
      <alignment horizontal="center"/>
    </xf>
    <xf numFmtId="165" fontId="0" fillId="0" borderId="2" xfId="21" applyNumberFormat="1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Mo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1190625</xdr:colOff>
      <xdr:row>0</xdr:row>
      <xdr:rowOff>142875</xdr:rowOff>
    </xdr:from>
    <xdr:to>
      <xdr:col>3</xdr:col>
      <xdr:colOff>1133475</xdr:colOff>
      <xdr:row>2</xdr:row>
      <xdr:rowOff>38100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142875"/>
          <a:ext cx="1162050" cy="666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1209675</xdr:colOff>
      <xdr:row>0</xdr:row>
      <xdr:rowOff>152400</xdr:rowOff>
    </xdr:from>
    <xdr:to>
      <xdr:col>3</xdr:col>
      <xdr:colOff>1133475</xdr:colOff>
      <xdr:row>2</xdr:row>
      <xdr:rowOff>38100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152400"/>
          <a:ext cx="117157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J28"/>
  <sheetViews>
    <sheetView zoomScale="110" zoomScaleNormal="110" workbookViewId="0" topLeftCell="A2">
      <selection activeCell="H11" sqref="H11"/>
    </sheetView>
  </sheetViews>
  <sheetFormatPr defaultColWidth="9.00390625" defaultRowHeight="15"/>
  <cols>
    <col min="1" max="1" width="7.28125" style="0" customWidth="1"/>
    <col min="2" max="2" width="16.00390625" style="0" customWidth="1"/>
    <col min="3" max="3" width="18.28125" style="0" customWidth="1"/>
    <col min="4" max="4" width="17.140625" style="0" customWidth="1"/>
    <col min="5" max="5" width="18.421875" style="0" customWidth="1"/>
    <col min="6" max="6" width="16.00390625" style="0" customWidth="1"/>
    <col min="7" max="7" width="12.140625" style="0" customWidth="1"/>
    <col min="8" max="8" width="19.57421875" style="0" customWidth="1"/>
    <col min="9" max="9" width="11.28125" style="0" customWidth="1"/>
    <col min="10" max="10" width="11.57421875" style="0" customWidth="1"/>
  </cols>
  <sheetData>
    <row r="1" ht="15.75" thickBot="1"/>
    <row r="2" spans="2:6" ht="45" customHeight="1" thickBot="1">
      <c r="B2" s="31"/>
      <c r="C2" s="32"/>
      <c r="D2" s="32"/>
      <c r="E2" s="32"/>
      <c r="F2" s="33"/>
    </row>
    <row r="3" spans="2:6" ht="15">
      <c r="B3" s="34" t="s">
        <v>8</v>
      </c>
      <c r="C3" s="35"/>
      <c r="D3" s="35"/>
      <c r="E3" s="35"/>
      <c r="F3" s="36"/>
    </row>
    <row r="4" spans="2:8" ht="15">
      <c r="B4" s="37">
        <v>5000</v>
      </c>
      <c r="C4" s="38"/>
      <c r="D4" s="38"/>
      <c r="E4" s="38"/>
      <c r="F4" s="39"/>
      <c r="G4" s="1"/>
      <c r="H4" s="2"/>
    </row>
    <row r="5" spans="2:7" ht="5.25" customHeight="1">
      <c r="B5" s="10"/>
      <c r="F5" s="11"/>
      <c r="G5" s="1"/>
    </row>
    <row r="6" spans="2:6" ht="15">
      <c r="B6" s="15" t="s">
        <v>10</v>
      </c>
      <c r="C6" s="16" t="s">
        <v>11</v>
      </c>
      <c r="D6" s="16" t="s">
        <v>12</v>
      </c>
      <c r="E6" s="16" t="s">
        <v>13</v>
      </c>
      <c r="F6" s="17" t="s">
        <v>14</v>
      </c>
    </row>
    <row r="7" spans="2:6" ht="15">
      <c r="B7" s="12">
        <v>0</v>
      </c>
      <c r="C7" s="3">
        <v>1320</v>
      </c>
      <c r="D7" s="14">
        <v>0.075</v>
      </c>
      <c r="E7" s="3">
        <f>IF(B4&gt;C7,C7-B7,B4)</f>
        <v>1320</v>
      </c>
      <c r="F7" s="13">
        <f>E7*D7</f>
        <v>99</v>
      </c>
    </row>
    <row r="8" spans="2:9" ht="15">
      <c r="B8" s="12">
        <v>1320.01</v>
      </c>
      <c r="C8" s="3">
        <v>2571.29</v>
      </c>
      <c r="D8" s="14">
        <v>0.09</v>
      </c>
      <c r="E8" s="3">
        <f>IF(B4&gt;C8,C8-C7,B4-E7)</f>
        <v>1251.29</v>
      </c>
      <c r="F8" s="13">
        <f aca="true" t="shared" si="0" ref="F8:F10">E8*D8</f>
        <v>112.61609999999999</v>
      </c>
      <c r="H8" s="40"/>
      <c r="I8" s="40"/>
    </row>
    <row r="9" spans="2:6" ht="15">
      <c r="B9" s="12">
        <v>2571.3</v>
      </c>
      <c r="C9" s="3">
        <v>3856.94</v>
      </c>
      <c r="D9" s="14">
        <v>0.12</v>
      </c>
      <c r="E9" s="3">
        <f>IF(B4&gt;C9,C9-C8,B4-E7-E8)</f>
        <v>1285.65</v>
      </c>
      <c r="F9" s="13">
        <f t="shared" si="0"/>
        <v>154.278</v>
      </c>
    </row>
    <row r="10" spans="2:6" ht="15">
      <c r="B10" s="12">
        <v>3856.95</v>
      </c>
      <c r="C10" s="3">
        <v>7507.49</v>
      </c>
      <c r="D10" s="14">
        <v>0.14</v>
      </c>
      <c r="E10" s="3">
        <f>IF(B4&gt;C10,C10-C9,B4-E7-E8-E9)</f>
        <v>1143.06</v>
      </c>
      <c r="F10" s="13">
        <f t="shared" si="0"/>
        <v>160.0284</v>
      </c>
    </row>
    <row r="11" spans="2:10" ht="15">
      <c r="B11" s="41" t="s">
        <v>0</v>
      </c>
      <c r="C11" s="42"/>
      <c r="D11" s="42"/>
      <c r="E11" s="42"/>
      <c r="F11" s="20">
        <f>SUM(F7:F10)</f>
        <v>525.9225</v>
      </c>
      <c r="G11" s="1"/>
      <c r="I11" s="6"/>
      <c r="J11" s="1"/>
    </row>
    <row r="12" spans="2:10" ht="15">
      <c r="B12" s="41" t="s">
        <v>1</v>
      </c>
      <c r="C12" s="42"/>
      <c r="D12" s="42"/>
      <c r="E12" s="42"/>
      <c r="F12" s="21">
        <f>F11/B4</f>
        <v>0.1051845</v>
      </c>
      <c r="G12" s="1"/>
      <c r="I12" s="7"/>
      <c r="J12" s="1"/>
    </row>
    <row r="13" spans="2:10" ht="9.75" customHeight="1">
      <c r="B13" s="10"/>
      <c r="F13" s="11"/>
      <c r="I13" s="7"/>
      <c r="J13" s="8"/>
    </row>
    <row r="14" spans="2:10" ht="15">
      <c r="B14" s="43" t="s">
        <v>9</v>
      </c>
      <c r="C14" s="44"/>
      <c r="D14" s="44"/>
      <c r="E14" s="44"/>
      <c r="F14" s="45"/>
      <c r="I14" s="7"/>
      <c r="J14" s="1"/>
    </row>
    <row r="15" spans="2:6" ht="15.75" thickBot="1">
      <c r="B15" s="46" t="s">
        <v>2</v>
      </c>
      <c r="C15" s="47"/>
      <c r="D15" s="47"/>
      <c r="E15" s="48">
        <v>0</v>
      </c>
      <c r="F15" s="49"/>
    </row>
    <row r="16" spans="2:9" ht="15.75" thickBot="1">
      <c r="B16" s="46" t="s">
        <v>3</v>
      </c>
      <c r="C16" s="47"/>
      <c r="D16" s="47"/>
      <c r="E16" s="50">
        <v>189.59</v>
      </c>
      <c r="F16" s="51"/>
      <c r="H16" s="30" t="s">
        <v>4</v>
      </c>
      <c r="I16" s="29">
        <f>F11+(E15*E16)</f>
        <v>525.9225</v>
      </c>
    </row>
    <row r="17" spans="2:6" ht="15">
      <c r="B17" s="46" t="s">
        <v>5</v>
      </c>
      <c r="C17" s="47"/>
      <c r="D17" s="47"/>
      <c r="E17" s="52">
        <f>B4-F11-(E15*E16)</f>
        <v>4474.0775</v>
      </c>
      <c r="F17" s="53"/>
    </row>
    <row r="18" spans="2:6" ht="11.25" customHeight="1">
      <c r="B18" s="10"/>
      <c r="F18" s="11"/>
    </row>
    <row r="19" spans="2:6" ht="15">
      <c r="B19" s="26" t="s">
        <v>10</v>
      </c>
      <c r="C19" s="27" t="s">
        <v>11</v>
      </c>
      <c r="D19" s="27" t="s">
        <v>12</v>
      </c>
      <c r="E19" s="27" t="s">
        <v>15</v>
      </c>
      <c r="F19" s="28" t="s">
        <v>14</v>
      </c>
    </row>
    <row r="20" spans="2:6" ht="15">
      <c r="B20" s="12">
        <v>0</v>
      </c>
      <c r="C20" s="24">
        <v>2112</v>
      </c>
      <c r="D20" s="4">
        <v>0</v>
      </c>
      <c r="E20" s="5">
        <v>0</v>
      </c>
      <c r="F20" s="9">
        <v>0</v>
      </c>
    </row>
    <row r="21" spans="2:6" ht="15">
      <c r="B21" s="23">
        <v>2112.01</v>
      </c>
      <c r="C21" s="3">
        <v>2826.65</v>
      </c>
      <c r="D21" s="4">
        <v>0.075</v>
      </c>
      <c r="E21" s="25">
        <v>158.4</v>
      </c>
      <c r="F21" s="9">
        <f>IF(AND($E$17&gt;B21,$E$17&lt;C21),($E$17*D21)-E21,0)</f>
        <v>0</v>
      </c>
    </row>
    <row r="22" spans="2:6" ht="15">
      <c r="B22" s="12">
        <v>2826.66</v>
      </c>
      <c r="C22" s="3">
        <v>3751.05</v>
      </c>
      <c r="D22" s="4">
        <v>0.15</v>
      </c>
      <c r="E22" s="25">
        <v>370.4</v>
      </c>
      <c r="F22" s="9">
        <f>IF(AND($E$17&gt;B22,$E$17&lt;C22),($E$17*D22)-E22,0)</f>
        <v>0</v>
      </c>
    </row>
    <row r="23" spans="2:6" ht="15">
      <c r="B23" s="12">
        <v>3751.06</v>
      </c>
      <c r="C23" s="3">
        <v>4664.68</v>
      </c>
      <c r="D23" s="4">
        <v>0.225</v>
      </c>
      <c r="E23" s="25">
        <v>651.73</v>
      </c>
      <c r="F23" s="9">
        <f>IF(AND($E$17&gt;B23,$E$17&lt;C23),($E$17*D23)-E23,0)</f>
        <v>354.9374375000001</v>
      </c>
    </row>
    <row r="24" spans="2:6" ht="15">
      <c r="B24" s="12">
        <v>4664.69</v>
      </c>
      <c r="C24" s="3">
        <v>99999.99</v>
      </c>
      <c r="D24" s="4">
        <v>0.275</v>
      </c>
      <c r="E24" s="25">
        <v>884.96</v>
      </c>
      <c r="F24" s="9">
        <f>IF(AND($E$17&gt;B24,$E$17&lt;C24),($E$17*D24)-E24,0)</f>
        <v>0</v>
      </c>
    </row>
    <row r="25" spans="2:6" ht="15.75" thickBot="1">
      <c r="B25" s="54" t="s">
        <v>16</v>
      </c>
      <c r="C25" s="55"/>
      <c r="D25" s="55"/>
      <c r="E25" s="55"/>
      <c r="F25" s="22">
        <f>SUM(F20:F24)</f>
        <v>354.9374375000001</v>
      </c>
    </row>
    <row r="27" spans="2:6" ht="15">
      <c r="B27" s="56"/>
      <c r="C27" s="56"/>
      <c r="D27" s="56"/>
      <c r="E27" s="56"/>
      <c r="F27" s="56"/>
    </row>
    <row r="28" spans="2:6" ht="15">
      <c r="B28" s="57"/>
      <c r="C28" s="57"/>
      <c r="D28" s="57"/>
      <c r="E28" s="57"/>
      <c r="F28" s="57"/>
    </row>
  </sheetData>
  <mergeCells count="16">
    <mergeCell ref="B17:D17"/>
    <mergeCell ref="E17:F17"/>
    <mergeCell ref="B25:E25"/>
    <mergeCell ref="B27:F27"/>
    <mergeCell ref="B28:F28"/>
    <mergeCell ref="B12:E12"/>
    <mergeCell ref="B14:F14"/>
    <mergeCell ref="B15:D15"/>
    <mergeCell ref="E15:F15"/>
    <mergeCell ref="B16:D16"/>
    <mergeCell ref="E16:F16"/>
    <mergeCell ref="B2:F2"/>
    <mergeCell ref="B3:F3"/>
    <mergeCell ref="B4:F4"/>
    <mergeCell ref="H8:I8"/>
    <mergeCell ref="B11:E11"/>
  </mergeCell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2:J28"/>
  <sheetViews>
    <sheetView tabSelected="1" zoomScale="110" zoomScaleNormal="110" workbookViewId="0" topLeftCell="A1">
      <selection activeCell="I6" sqref="I6"/>
    </sheetView>
  </sheetViews>
  <sheetFormatPr defaultColWidth="9.00390625" defaultRowHeight="15"/>
  <cols>
    <col min="1" max="1" width="6.7109375" style="0" customWidth="1"/>
    <col min="2" max="2" width="16.140625" style="0" customWidth="1"/>
    <col min="3" max="3" width="18.7109375" style="0" customWidth="1"/>
    <col min="4" max="4" width="17.140625" style="0" customWidth="1"/>
    <col min="5" max="5" width="18.57421875" style="0" customWidth="1"/>
    <col min="6" max="6" width="16.140625" style="0" customWidth="1"/>
    <col min="7" max="7" width="12.140625" style="0" customWidth="1"/>
    <col min="8" max="8" width="9.57421875" style="0" customWidth="1"/>
    <col min="9" max="9" width="13.00390625" style="0" customWidth="1"/>
    <col min="10" max="10" width="11.57421875" style="0" customWidth="1"/>
  </cols>
  <sheetData>
    <row r="1" ht="15.75" thickBot="1"/>
    <row r="2" spans="2:6" ht="45.75" customHeight="1" thickBot="1">
      <c r="B2" s="58"/>
      <c r="C2" s="59"/>
      <c r="D2" s="59"/>
      <c r="E2" s="59"/>
      <c r="F2" s="60"/>
    </row>
    <row r="3" spans="2:6" ht="15">
      <c r="B3" s="61" t="s">
        <v>8</v>
      </c>
      <c r="C3" s="62"/>
      <c r="D3" s="62"/>
      <c r="E3" s="62"/>
      <c r="F3" s="63"/>
    </row>
    <row r="4" spans="2:8" ht="15">
      <c r="B4" s="64">
        <v>5000</v>
      </c>
      <c r="C4" s="65"/>
      <c r="D4" s="65"/>
      <c r="E4" s="65"/>
      <c r="F4" s="66"/>
      <c r="G4" s="1"/>
      <c r="H4" s="2"/>
    </row>
    <row r="5" spans="2:7" ht="6" customHeight="1">
      <c r="B5" s="10"/>
      <c r="F5" s="11"/>
      <c r="G5" s="1"/>
    </row>
    <row r="6" spans="2:6" ht="15">
      <c r="B6" s="26" t="s">
        <v>10</v>
      </c>
      <c r="C6" s="27" t="s">
        <v>11</v>
      </c>
      <c r="D6" s="27" t="s">
        <v>12</v>
      </c>
      <c r="E6" s="27" t="s">
        <v>13</v>
      </c>
      <c r="F6" s="28" t="s">
        <v>14</v>
      </c>
    </row>
    <row r="7" spans="2:6" ht="15">
      <c r="B7" s="12">
        <v>0</v>
      </c>
      <c r="C7" s="3">
        <v>1320</v>
      </c>
      <c r="D7" s="4">
        <v>0.075</v>
      </c>
      <c r="E7" s="3">
        <f>IF(B4&gt;C7,C7-B7,B4)</f>
        <v>1320</v>
      </c>
      <c r="F7" s="13">
        <f>E7*D7</f>
        <v>99</v>
      </c>
    </row>
    <row r="8" spans="2:9" ht="15">
      <c r="B8" s="12">
        <v>1320.01</v>
      </c>
      <c r="C8" s="3">
        <v>2571.29</v>
      </c>
      <c r="D8" s="4">
        <v>0.09</v>
      </c>
      <c r="E8" s="3">
        <f>IF(B4&gt;C8,C8-C7,B4-E7)</f>
        <v>1251.29</v>
      </c>
      <c r="F8" s="13">
        <f aca="true" t="shared" si="0" ref="F8:F10">E8*D8</f>
        <v>112.61609999999999</v>
      </c>
      <c r="H8" s="40"/>
      <c r="I8" s="40"/>
    </row>
    <row r="9" spans="2:6" ht="15">
      <c r="B9" s="12">
        <v>2571.3</v>
      </c>
      <c r="C9" s="3">
        <v>3856.94</v>
      </c>
      <c r="D9" s="4">
        <v>0.12</v>
      </c>
      <c r="E9" s="3">
        <f>IF(B4&gt;C9,C9-C8,B4-E7-E8)</f>
        <v>1285.65</v>
      </c>
      <c r="F9" s="13">
        <f t="shared" si="0"/>
        <v>154.278</v>
      </c>
    </row>
    <row r="10" spans="2:6" ht="15">
      <c r="B10" s="12">
        <v>3856.95</v>
      </c>
      <c r="C10" s="3">
        <v>7507.49</v>
      </c>
      <c r="D10" s="4">
        <v>0.14</v>
      </c>
      <c r="E10" s="3">
        <f>IF(B4&gt;C10,C10-C9,B4-E7-E8-E9)</f>
        <v>1143.06</v>
      </c>
      <c r="F10" s="13">
        <f t="shared" si="0"/>
        <v>160.0284</v>
      </c>
    </row>
    <row r="11" spans="2:10" ht="15">
      <c r="B11" s="41" t="s">
        <v>0</v>
      </c>
      <c r="C11" s="42"/>
      <c r="D11" s="42"/>
      <c r="E11" s="42"/>
      <c r="F11" s="18">
        <f>SUM(F7:F10)</f>
        <v>525.9225</v>
      </c>
      <c r="G11" s="1"/>
      <c r="J11" s="1"/>
    </row>
    <row r="12" spans="2:10" ht="15">
      <c r="B12" s="41" t="s">
        <v>1</v>
      </c>
      <c r="C12" s="42"/>
      <c r="D12" s="42"/>
      <c r="E12" s="42"/>
      <c r="F12" s="19">
        <f>F11/B4</f>
        <v>0.1051845</v>
      </c>
      <c r="G12" s="1"/>
      <c r="I12" s="6"/>
      <c r="J12" s="1"/>
    </row>
    <row r="13" spans="2:10" ht="9.75" customHeight="1">
      <c r="B13" s="10"/>
      <c r="F13" s="11"/>
      <c r="I13" s="7"/>
      <c r="J13" s="8"/>
    </row>
    <row r="14" spans="2:10" ht="15">
      <c r="B14" s="43" t="s">
        <v>17</v>
      </c>
      <c r="C14" s="44"/>
      <c r="D14" s="44"/>
      <c r="E14" s="44"/>
      <c r="F14" s="45"/>
      <c r="I14" s="7"/>
      <c r="J14" s="1"/>
    </row>
    <row r="15" spans="2:9" ht="15">
      <c r="B15" s="46" t="s">
        <v>6</v>
      </c>
      <c r="C15" s="47"/>
      <c r="D15" s="47"/>
      <c r="E15" s="67">
        <f>B4</f>
        <v>5000</v>
      </c>
      <c r="F15" s="68"/>
      <c r="I15" s="7"/>
    </row>
    <row r="16" spans="2:6" ht="15">
      <c r="B16" s="46" t="s">
        <v>7</v>
      </c>
      <c r="C16" s="47"/>
      <c r="D16" s="47"/>
      <c r="E16" s="69">
        <f>C20*0.25</f>
        <v>528</v>
      </c>
      <c r="F16" s="70"/>
    </row>
    <row r="17" spans="2:6" ht="15">
      <c r="B17" s="46" t="s">
        <v>5</v>
      </c>
      <c r="C17" s="47"/>
      <c r="D17" s="47"/>
      <c r="E17" s="52">
        <f>E15-E16</f>
        <v>4472</v>
      </c>
      <c r="F17" s="53"/>
    </row>
    <row r="18" spans="2:6" ht="12" customHeight="1">
      <c r="B18" s="10"/>
      <c r="F18" s="11"/>
    </row>
    <row r="19" spans="2:6" ht="15">
      <c r="B19" s="26" t="s">
        <v>18</v>
      </c>
      <c r="C19" s="27" t="s">
        <v>11</v>
      </c>
      <c r="D19" s="27" t="s">
        <v>12</v>
      </c>
      <c r="E19" s="27" t="s">
        <v>15</v>
      </c>
      <c r="F19" s="28" t="s">
        <v>14</v>
      </c>
    </row>
    <row r="20" spans="2:6" ht="15">
      <c r="B20" s="12">
        <v>0</v>
      </c>
      <c r="C20" s="24">
        <v>2112</v>
      </c>
      <c r="D20" s="4">
        <v>0</v>
      </c>
      <c r="E20" s="5">
        <v>0</v>
      </c>
      <c r="F20" s="9">
        <v>0</v>
      </c>
    </row>
    <row r="21" spans="2:6" ht="15">
      <c r="B21" s="23">
        <v>2112.01</v>
      </c>
      <c r="C21" s="3">
        <v>2826.65</v>
      </c>
      <c r="D21" s="4">
        <v>0.075</v>
      </c>
      <c r="E21" s="25">
        <v>158.4</v>
      </c>
      <c r="F21" s="9">
        <f>IF(AND($E$17&gt;B21,$E$17&lt;C21),($E$17*D21)-E21,0)</f>
        <v>0</v>
      </c>
    </row>
    <row r="22" spans="2:6" ht="15">
      <c r="B22" s="12">
        <v>2826.66</v>
      </c>
      <c r="C22" s="3">
        <v>3751.05</v>
      </c>
      <c r="D22" s="4">
        <v>0.15</v>
      </c>
      <c r="E22" s="25">
        <v>370.4</v>
      </c>
      <c r="F22" s="9">
        <f>IF(AND($E$17&gt;B22,$E$17&lt;C22),($E$17*D22)-E22,0)</f>
        <v>0</v>
      </c>
    </row>
    <row r="23" spans="2:6" ht="15">
      <c r="B23" s="12">
        <v>3751.06</v>
      </c>
      <c r="C23" s="3">
        <v>4664.68</v>
      </c>
      <c r="D23" s="4">
        <v>0.225</v>
      </c>
      <c r="E23" s="25">
        <v>651.73</v>
      </c>
      <c r="F23" s="9">
        <f>IF(AND($E$17&gt;B23,$E$17&lt;C23),($E$17*D23)-E23,0)</f>
        <v>354.47</v>
      </c>
    </row>
    <row r="24" spans="2:6" ht="15">
      <c r="B24" s="12">
        <v>4664.69</v>
      </c>
      <c r="C24" s="3">
        <v>99999.99</v>
      </c>
      <c r="D24" s="4">
        <v>0.275</v>
      </c>
      <c r="E24" s="25">
        <v>884.96</v>
      </c>
      <c r="F24" s="9">
        <f>IF(AND($E$17&gt;B24,$E$17&lt;C24),($E$17*D24)-E24,0)</f>
        <v>0</v>
      </c>
    </row>
    <row r="25" spans="2:6" ht="15.75" thickBot="1">
      <c r="B25" s="54" t="s">
        <v>16</v>
      </c>
      <c r="C25" s="55"/>
      <c r="D25" s="55"/>
      <c r="E25" s="55"/>
      <c r="F25" s="22">
        <f>SUM(F20:F24)</f>
        <v>354.47</v>
      </c>
    </row>
    <row r="27" spans="2:6" ht="15">
      <c r="B27" s="56"/>
      <c r="C27" s="56"/>
      <c r="D27" s="56"/>
      <c r="E27" s="56"/>
      <c r="F27" s="56"/>
    </row>
    <row r="28" spans="2:6" ht="15">
      <c r="B28" s="57"/>
      <c r="C28" s="57"/>
      <c r="D28" s="57"/>
      <c r="E28" s="57"/>
      <c r="F28" s="57"/>
    </row>
  </sheetData>
  <mergeCells count="16">
    <mergeCell ref="B17:D17"/>
    <mergeCell ref="E17:F17"/>
    <mergeCell ref="B25:E25"/>
    <mergeCell ref="B27:F27"/>
    <mergeCell ref="B28:F28"/>
    <mergeCell ref="B12:E12"/>
    <mergeCell ref="B14:F14"/>
    <mergeCell ref="B15:D15"/>
    <mergeCell ref="E15:F15"/>
    <mergeCell ref="B16:D16"/>
    <mergeCell ref="E16:F16"/>
    <mergeCell ref="B2:F2"/>
    <mergeCell ref="B3:F3"/>
    <mergeCell ref="B4:F4"/>
    <mergeCell ref="H8:I8"/>
    <mergeCell ref="B11:E11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Gabriel</cp:lastModifiedBy>
  <dcterms:created xsi:type="dcterms:W3CDTF">2020-02-14T15:11:00Z</dcterms:created>
  <dcterms:modified xsi:type="dcterms:W3CDTF">2023-05-18T22:34:14Z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B131D738721C41688F046388168E1010</vt:lpwstr>
  </property>
  <property fmtid="{D5CDD505-2E9C-101B-9397-08002B2CF9AE}" pid="3" name="KSOProductBuildVer">
    <vt:lpwstr>1046-11.2.0.11537</vt:lpwstr>
  </property>
</Properties>
</file>